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3f5806cf0b9aa3c6/Documentos/Actualizacion tributaria 2024/"/>
    </mc:Choice>
  </mc:AlternateContent>
  <xr:revisionPtr revIDLastSave="308" documentId="8_{A7B21531-082A-43A6-980A-E52F5A56B828}" xr6:coauthVersionLast="47" xr6:coauthVersionMax="47" xr10:uidLastSave="{CBB0ECE0-84B0-4086-98F3-655E26E7CEB3}"/>
  <workbookProtection workbookAlgorithmName="SHA-512" workbookHashValue="CupzEBUZ1E+X63j0+pQ+2XP2FfWULD+C5Y9kVv+/+s+2EJ8l8FRX+nHAeas+R4ufG0smHRsl332r2D2X7j6wCw==" workbookSaltValue="gau2J+JDXvA1cYpPsQ18YA==" workbookSpinCount="100000" lockStructure="1"/>
  <bookViews>
    <workbookView xWindow="-120" yWindow="-120" windowWidth="29040" windowHeight="15720" xr2:uid="{A55AD3A3-1838-41CB-B090-7F4E1278F8FC}"/>
  </bookViews>
  <sheets>
    <sheet name="Informacion" sheetId="3" r:id="rId1"/>
    <sheet name="Nomina" sheetId="1" r:id="rId2"/>
    <sheet name="Hora extra" sheetId="2" r:id="rId3"/>
  </sheets>
  <definedNames>
    <definedName name="_xlnm._FilterDatabase" localSheetId="1" hidden="1">Nomina!$C$24:$C$25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3" l="1"/>
  <c r="B8" i="1" s="1"/>
  <c r="F8" i="1" s="1"/>
  <c r="C17" i="1"/>
  <c r="C27" i="1"/>
  <c r="C23" i="1"/>
  <c r="C29" i="1" s="1"/>
  <c r="C14" i="1"/>
  <c r="C15" i="1"/>
  <c r="F7" i="1"/>
  <c r="D7" i="1"/>
  <c r="C16" i="1"/>
  <c r="B7" i="2"/>
  <c r="B7" i="1"/>
  <c r="C20" i="1"/>
  <c r="F9" i="1"/>
  <c r="F10" i="1"/>
  <c r="C28" i="1" l="1"/>
  <c r="C7" i="1"/>
  <c r="E7" i="1"/>
  <c r="C19" i="1"/>
  <c r="C18" i="1"/>
  <c r="B11" i="1"/>
  <c r="B8" i="2"/>
  <c r="C20" i="2" s="1"/>
  <c r="C30" i="1" l="1"/>
  <c r="F11" i="1"/>
  <c r="C21" i="1"/>
  <c r="C33" i="1" s="1"/>
  <c r="C11" i="2"/>
  <c r="C19" i="2"/>
  <c r="C13" i="2"/>
  <c r="C12" i="2"/>
  <c r="C14" i="2"/>
  <c r="C1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Pablo Correa</author>
  </authors>
  <commentList>
    <comment ref="E7" authorId="0" shapeId="0" xr:uid="{A62505B5-3801-4E55-AA04-C6423ECCAF8D}">
      <text>
        <r>
          <rPr>
            <b/>
            <sz val="9"/>
            <color indexed="81"/>
            <rFont val="Tahoma"/>
            <family val="2"/>
          </rPr>
          <t>El fondo de solidaridad aumenta apartir de 16 salarios minimos</t>
        </r>
        <r>
          <rPr>
            <sz val="9"/>
            <color indexed="81"/>
            <rFont val="Tahoma"/>
            <family val="2"/>
          </rPr>
          <t xml:space="preserve">
</t>
        </r>
      </text>
    </comment>
    <comment ref="B16" authorId="0" shapeId="0" xr:uid="{05F3B691-66E4-4874-BDCF-A6E342B72970}">
      <text>
        <r>
          <rPr>
            <sz val="9"/>
            <color indexed="81"/>
            <rFont val="Tahoma"/>
            <family val="2"/>
          </rPr>
          <t xml:space="preserve">debes colocar la tarifa deacuerdo a la actividad que ejerza el colaborador
</t>
        </r>
      </text>
    </comment>
  </commentList>
</comments>
</file>

<file path=xl/sharedStrings.xml><?xml version="1.0" encoding="utf-8"?>
<sst xmlns="http://schemas.openxmlformats.org/spreadsheetml/2006/main" count="70" uniqueCount="56">
  <si>
    <t>Salario</t>
  </si>
  <si>
    <t>auxilio de transporte</t>
  </si>
  <si>
    <t>salud</t>
  </si>
  <si>
    <t>porcentaje</t>
  </si>
  <si>
    <t>Gastos empleador</t>
  </si>
  <si>
    <t>pension</t>
  </si>
  <si>
    <t>fondo de solidaridad</t>
  </si>
  <si>
    <t>comision</t>
  </si>
  <si>
    <t>Neto apagar al empleado</t>
  </si>
  <si>
    <t>horas Extras</t>
  </si>
  <si>
    <t>salario</t>
  </si>
  <si>
    <t>Valor hora ordinaria</t>
  </si>
  <si>
    <t>Hora Extra diurna</t>
  </si>
  <si>
    <t>hora Extra nocturna</t>
  </si>
  <si>
    <t>hora extra  nocturna dominical y festiva</t>
  </si>
  <si>
    <t>hora extra  Diurna dominical o festiva</t>
  </si>
  <si>
    <t>Recargos</t>
  </si>
  <si>
    <t>Horas extras</t>
  </si>
  <si>
    <t>Recargo Nocturno</t>
  </si>
  <si>
    <t>Recargo Diurno dominical o festivo</t>
  </si>
  <si>
    <t>Recargo Nocturno Dominical o festivo</t>
  </si>
  <si>
    <t xml:space="preserve">Aporte Voluntario para nuevas Actulizaciones tributarias </t>
  </si>
  <si>
    <t xml:space="preserve">Arl </t>
  </si>
  <si>
    <r>
      <t>Las horas extra son aquel tiempo de trabajo realizado más allá de la </t>
    </r>
    <r>
      <rPr>
        <b/>
        <u/>
        <sz val="12"/>
        <color rgb="FF0D6EFD"/>
        <rFont val="Arial"/>
        <family val="2"/>
      </rPr>
      <t>jornada laboral</t>
    </r>
    <r>
      <rPr>
        <b/>
        <sz val="12"/>
        <color rgb="FF212529"/>
        <rFont val="Arial"/>
        <family val="2"/>
      </rPr>
      <t> ordinaria.</t>
    </r>
    <r>
      <rPr>
        <sz val="12"/>
        <color rgb="FF212529"/>
        <rFont val="Arial"/>
        <family val="2"/>
      </rPr>
      <t> Es importante recordar que las partes de la relación laboral tienen plena libertad para acordar, en el contrato de trabajo, la jornada laboral que mejor se adapte a sus necesidades. Esta jornada acordada por las partes se define en la ley como la jornada laboral ordinaria (</t>
    </r>
    <r>
      <rPr>
        <u/>
        <sz val="12"/>
        <color rgb="FF0D6EFD"/>
        <rFont val="Arial"/>
        <family val="2"/>
      </rPr>
      <t>artículo 158 del CST</t>
    </r>
    <r>
      <rPr>
        <sz val="12"/>
        <color rgb="FF212529"/>
        <rFont val="Arial"/>
        <family val="2"/>
      </rPr>
      <t>).</t>
    </r>
  </si>
  <si>
    <t>valor</t>
  </si>
  <si>
    <r>
      <t>Trabajo diurno:</t>
    </r>
    <r>
      <rPr>
        <sz val="12"/>
        <color rgb="FF212529"/>
        <rFont val="Arial"/>
        <family val="2"/>
      </rPr>
      <t> aquel que se realiza entre las 6:00 a. m. y las 9:00 p. m.</t>
    </r>
  </si>
  <si>
    <r>
      <t>Trabajo nocturno: </t>
    </r>
    <r>
      <rPr>
        <sz val="12"/>
        <color rgb="FF212529"/>
        <rFont val="Arial"/>
        <family val="2"/>
      </rPr>
      <t>aquel que se lleva a cabo entre las 9:00 p. m. y las 6:00 a. m.</t>
    </r>
  </si>
  <si>
    <t>La ponencia positiva de la reforma laboral aprobada en la Comisión Séptima de la Cámara permite dar inicio a la discusión de los 98 artículos del proyecto.</t>
  </si>
  <si>
    <r>
      <t xml:space="preserve">Bogotá D.C., 15 de diciembre de 2023
“Entramos en la dinámica clara para la reforma laboral que necesita el país, al aprobarse 16 artículos de este proyecto", destacó la ministra del Trabajo, Gloria Inés Ramírez.  
“Hay dos artículos fundamentales, porque son la recuperación de derechos de los trabajadores y trabajadoras, que la Ley 789 había recortado, como es el caso de la jornada diurna y jornada nocturna que deben tener un recargo del 35 por ciento, y el de pagos de dominicales y festivos que está hoy en el 75 por ciento y se vuelve a lo que se tenía, que era el 100 por ciento de manera progresiva", precisó.  
Según el artículo 19, el trabajo en día de descanso obligatorio o días de fiesta se remunera con un recargo del 100 por ciento, que podrá ser implementado de manera gradual por el empleador, así:
—A partir de julio de 2024, se incrementará a 80 por ciento.
—A partir de julio de 2025, a 90 por ciento.
—A partir de julio de 2026, se dará plena aplicación al recargo.
Lo anterior, sin perjuicio de que, a la entrada en vigencia de la presente ley, el empleador se acoja al recargo del 100 por ciento. 
</t>
    </r>
    <r>
      <rPr>
        <sz val="11"/>
        <color rgb="FFFFC000"/>
        <rFont val="Calibri"/>
        <family val="2"/>
        <scheme val="minor"/>
      </rPr>
      <t>El artículo 15 contempla que el trabajo diurno es el que se realiza entre las 6:00 a.m. y las 7:00 p.m.</t>
    </r>
    <r>
      <rPr>
        <sz val="11"/>
        <color theme="0"/>
        <rFont val="Calibri"/>
        <family val="2"/>
        <scheme val="minor"/>
      </rPr>
      <t xml:space="preserve">
</t>
    </r>
    <r>
      <rPr>
        <sz val="11"/>
        <color rgb="FFFFC000"/>
        <rFont val="Calibri"/>
        <family val="2"/>
        <scheme val="minor"/>
      </rPr>
      <t xml:space="preserve">Y el trabajo nocturno, entre las 7:00 p.m. y las 6:00 a.m.
</t>
    </r>
    <r>
      <rPr>
        <sz val="11"/>
        <color theme="0"/>
        <rFont val="Calibri"/>
        <family val="2"/>
        <scheme val="minor"/>
      </rPr>
      <t xml:space="preserve">
</t>
    </r>
    <r>
      <rPr>
        <sz val="11"/>
        <color rgb="FFFFC000"/>
        <rFont val="Calibri"/>
        <family val="2"/>
        <scheme val="minor"/>
      </rPr>
      <t xml:space="preserve">Actualmente la jornada nocturna inicia a las 9:00 p.m.  </t>
    </r>
  </si>
  <si>
    <t xml:space="preserve">liquidador Basico de horas extras </t>
  </si>
  <si>
    <t>Debes muptiplicar la hora extra deacuerdo al valor de hora ordinario que corresponda</t>
  </si>
  <si>
    <t>Pension</t>
  </si>
  <si>
    <t>total a pagar</t>
  </si>
  <si>
    <t>conceptos</t>
  </si>
  <si>
    <t>cesantias</t>
  </si>
  <si>
    <t>prima</t>
  </si>
  <si>
    <t>vacaciones</t>
  </si>
  <si>
    <t>intereses a cesantias</t>
  </si>
  <si>
    <t>Caja</t>
  </si>
  <si>
    <t>sena</t>
  </si>
  <si>
    <t>Icbf</t>
  </si>
  <si>
    <t>Si aplica  ley 1602 de 2012</t>
  </si>
  <si>
    <t>total parafiscales</t>
  </si>
  <si>
    <t>total  seguridad social y prestaciones</t>
  </si>
  <si>
    <t xml:space="preserve">Total gasto de nomina </t>
  </si>
  <si>
    <t>Devengado</t>
  </si>
  <si>
    <t>apartir del 15 de  julio se divide en 230 horas mensuales ya que la candida de horas cambia de 47 a 46</t>
  </si>
  <si>
    <t>De acuerdo con el artículo 114-1 del Estatuto Tributario, los empleadores están exentos del pago de aportes parafiscales al Sena, ICBF y al sistema de seguridad social en salud por aquellos trabajadores que devenguen menos de 10 salarios mínimos legales mensuales vigentes.</t>
  </si>
  <si>
    <t>si</t>
  </si>
  <si>
    <t>no</t>
  </si>
  <si>
    <t>¿Aplica benficio art  114 et</t>
  </si>
  <si>
    <t>INFOMACIÓN DEL TRABAJADOR</t>
  </si>
  <si>
    <t>Auxilio de transporte</t>
  </si>
  <si>
    <t>Comisiones</t>
  </si>
  <si>
    <t>Dias laborados</t>
  </si>
  <si>
    <t>LIQUIDACION DE NOMINA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</si>
</sst>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0_-;\-* #,##0.0_-;_-* &quot;-&quot;??_-;_-@_-"/>
    <numFmt numFmtId="165" formatCode="_-* #,##0_-;\-* #,##0_-;_-* &quot;-&quot;??_-;_-@_-"/>
    <numFmt numFmtId="166" formatCode="0.000%"/>
    <numFmt numFmtId="167" formatCode="0.0%"/>
    <numFmt numFmtId="168" formatCode="_-* #,##0.0_-;\-* #,##0.0_-;_-* &quot;-&quot;?_-;_-@_-"/>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4"/>
      <color theme="0"/>
      <name val="Calibri"/>
      <family val="2"/>
      <scheme val="minor"/>
    </font>
    <font>
      <u/>
      <sz val="11"/>
      <color theme="10"/>
      <name val="Calibri"/>
      <family val="2"/>
      <scheme val="minor"/>
    </font>
    <font>
      <u/>
      <sz val="18"/>
      <color theme="0"/>
      <name val="Calibri"/>
      <family val="2"/>
      <scheme val="minor"/>
    </font>
    <font>
      <b/>
      <sz val="12"/>
      <color rgb="FF212529"/>
      <name val="Arial"/>
      <family val="2"/>
    </font>
    <font>
      <u/>
      <sz val="12"/>
      <color rgb="FF0D6EFD"/>
      <name val="Arial"/>
      <family val="2"/>
    </font>
    <font>
      <b/>
      <u/>
      <sz val="12"/>
      <color rgb="FF0D6EFD"/>
      <name val="Arial"/>
      <family val="2"/>
    </font>
    <font>
      <sz val="12"/>
      <color rgb="FF212529"/>
      <name val="Arial"/>
      <family val="2"/>
    </font>
    <font>
      <sz val="11"/>
      <name val="Calibri"/>
      <family val="2"/>
      <scheme val="minor"/>
    </font>
    <font>
      <i/>
      <sz val="16"/>
      <name val="Arial"/>
      <family val="2"/>
    </font>
    <font>
      <sz val="11"/>
      <color rgb="FFFFC000"/>
      <name val="Calibri"/>
      <family val="2"/>
      <scheme val="minor"/>
    </font>
    <font>
      <sz val="14"/>
      <color theme="1"/>
      <name val="Calibri"/>
      <family val="2"/>
      <scheme val="minor"/>
    </font>
    <font>
      <sz val="26"/>
      <color theme="0"/>
      <name val="Calibri"/>
      <family val="2"/>
      <scheme val="minor"/>
    </font>
    <font>
      <sz val="9"/>
      <color indexed="81"/>
      <name val="Tahoma"/>
      <family val="2"/>
    </font>
    <font>
      <b/>
      <sz val="9"/>
      <color indexed="81"/>
      <name val="Tahoma"/>
      <family val="2"/>
    </font>
    <font>
      <b/>
      <sz val="14"/>
      <color theme="1"/>
      <name val="Calibri"/>
      <family val="2"/>
      <scheme val="minor"/>
    </font>
    <font>
      <sz val="12"/>
      <color theme="0"/>
      <name val="Calibri"/>
      <family val="2"/>
      <scheme val="minor"/>
    </font>
    <font>
      <sz val="24"/>
      <color theme="0"/>
      <name val="Calibri"/>
      <family val="2"/>
      <scheme val="minor"/>
    </font>
    <font>
      <sz val="12"/>
      <color theme="1"/>
      <name val="Calibri"/>
      <family val="2"/>
      <scheme val="minor"/>
    </font>
    <font>
      <sz val="12"/>
      <name val="Calibri"/>
      <family val="2"/>
      <scheme val="minor"/>
    </font>
    <font>
      <sz val="11"/>
      <color rgb="FF002060"/>
      <name val="Calibri"/>
      <family val="2"/>
      <scheme val="minor"/>
    </font>
  </fonts>
  <fills count="6">
    <fill>
      <patternFill patternType="none"/>
    </fill>
    <fill>
      <patternFill patternType="gray125"/>
    </fill>
    <fill>
      <patternFill patternType="solid">
        <fgColor rgb="FF002060"/>
        <bgColor indexed="64"/>
      </patternFill>
    </fill>
    <fill>
      <patternFill patternType="solid">
        <fgColor theme="5" tint="-0.249977111117893"/>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68">
    <xf numFmtId="0" fontId="0" fillId="0" borderId="0" xfId="0"/>
    <xf numFmtId="165" fontId="0" fillId="0" borderId="0" xfId="1" applyNumberFormat="1" applyFont="1"/>
    <xf numFmtId="9" fontId="0" fillId="0" borderId="0" xfId="2" applyFont="1"/>
    <xf numFmtId="0" fontId="0" fillId="0" borderId="1" xfId="0" applyBorder="1"/>
    <xf numFmtId="165" fontId="0" fillId="0" borderId="1" xfId="1" applyNumberFormat="1" applyFont="1" applyBorder="1"/>
    <xf numFmtId="9" fontId="0" fillId="0" borderId="1" xfId="2" applyFont="1" applyBorder="1"/>
    <xf numFmtId="0" fontId="0" fillId="2" borderId="0" xfId="0" applyFill="1"/>
    <xf numFmtId="165" fontId="0" fillId="2" borderId="0" xfId="1" applyNumberFormat="1" applyFont="1" applyFill="1"/>
    <xf numFmtId="0" fontId="3" fillId="2" borderId="1" xfId="0" applyFont="1" applyFill="1" applyBorder="1"/>
    <xf numFmtId="165" fontId="3" fillId="2" borderId="1" xfId="1" applyNumberFormat="1" applyFont="1" applyFill="1" applyBorder="1"/>
    <xf numFmtId="0" fontId="7" fillId="0" borderId="0" xfId="0" applyFont="1" applyAlignment="1">
      <alignment horizontal="left" vertical="center" wrapText="1" indent="1"/>
    </xf>
    <xf numFmtId="165" fontId="3" fillId="2" borderId="0" xfId="1" applyNumberFormat="1" applyFont="1" applyFill="1"/>
    <xf numFmtId="0" fontId="3" fillId="2" borderId="0" xfId="0" applyFont="1" applyFill="1"/>
    <xf numFmtId="165" fontId="11" fillId="4" borderId="0" xfId="1" applyNumberFormat="1" applyFont="1" applyFill="1"/>
    <xf numFmtId="0" fontId="11" fillId="4" borderId="0" xfId="0" applyFont="1" applyFill="1"/>
    <xf numFmtId="0" fontId="12" fillId="4" borderId="0" xfId="0" applyFont="1" applyFill="1"/>
    <xf numFmtId="0" fontId="0" fillId="4" borderId="0" xfId="0" applyFill="1"/>
    <xf numFmtId="0" fontId="14" fillId="4" borderId="0" xfId="0" applyFont="1" applyFill="1"/>
    <xf numFmtId="165" fontId="5" fillId="0" borderId="1" xfId="3" applyNumberFormat="1" applyBorder="1"/>
    <xf numFmtId="0" fontId="3" fillId="2" borderId="1" xfId="0" applyFont="1" applyFill="1" applyBorder="1" applyAlignment="1">
      <alignment wrapText="1"/>
    </xf>
    <xf numFmtId="164" fontId="0" fillId="0" borderId="1" xfId="1" applyNumberFormat="1" applyFont="1" applyBorder="1"/>
    <xf numFmtId="10" fontId="0" fillId="0" borderId="1" xfId="0" applyNumberFormat="1" applyBorder="1"/>
    <xf numFmtId="9" fontId="0" fillId="0" borderId="1" xfId="0" applyNumberFormat="1" applyBorder="1"/>
    <xf numFmtId="166" fontId="0" fillId="0" borderId="1" xfId="0" applyNumberFormat="1" applyBorder="1"/>
    <xf numFmtId="167" fontId="0" fillId="0" borderId="1" xfId="0" applyNumberFormat="1" applyBorder="1"/>
    <xf numFmtId="164" fontId="3" fillId="2" borderId="1" xfId="0" applyNumberFormat="1" applyFont="1" applyFill="1" applyBorder="1"/>
    <xf numFmtId="165" fontId="4" fillId="2" borderId="0" xfId="1" applyNumberFormat="1" applyFont="1" applyFill="1"/>
    <xf numFmtId="0" fontId="4" fillId="2" borderId="0" xfId="0" applyFont="1" applyFill="1"/>
    <xf numFmtId="168" fontId="4" fillId="2" borderId="0" xfId="0" applyNumberFormat="1" applyFont="1" applyFill="1"/>
    <xf numFmtId="165" fontId="3" fillId="2" borderId="0" xfId="1" applyNumberFormat="1" applyFont="1" applyFill="1" applyBorder="1"/>
    <xf numFmtId="0" fontId="11" fillId="5" borderId="1" xfId="0" applyFont="1" applyFill="1" applyBorder="1"/>
    <xf numFmtId="0" fontId="18" fillId="4" borderId="0" xfId="0" applyFont="1" applyFill="1"/>
    <xf numFmtId="0" fontId="6" fillId="3" borderId="0" xfId="3" applyFont="1" applyFill="1" applyAlignment="1">
      <alignment horizontal="center"/>
    </xf>
    <xf numFmtId="0" fontId="11" fillId="4" borderId="0" xfId="0" applyFont="1" applyFill="1" applyAlignment="1">
      <alignment wrapText="1"/>
    </xf>
    <xf numFmtId="0" fontId="7" fillId="0" borderId="0" xfId="0" applyFont="1" applyAlignment="1">
      <alignment horizontal="center" wrapText="1"/>
    </xf>
    <xf numFmtId="0" fontId="3" fillId="2" borderId="0" xfId="0" applyFont="1" applyFill="1" applyAlignment="1">
      <alignment horizontal="left" wrapText="1"/>
    </xf>
    <xf numFmtId="165" fontId="15" fillId="2" borderId="0" xfId="1" applyNumberFormat="1" applyFont="1" applyFill="1" applyAlignment="1">
      <alignment horizontal="center"/>
    </xf>
    <xf numFmtId="0" fontId="20" fillId="2" borderId="0" xfId="0" applyFont="1" applyFill="1" applyAlignment="1">
      <alignment horizontal="center"/>
    </xf>
    <xf numFmtId="0" fontId="19" fillId="2" borderId="0" xfId="0" applyFont="1" applyFill="1"/>
    <xf numFmtId="165" fontId="19" fillId="2" borderId="0" xfId="1" applyNumberFormat="1" applyFont="1" applyFill="1"/>
    <xf numFmtId="0" fontId="21" fillId="2" borderId="0" xfId="0" applyFont="1" applyFill="1"/>
    <xf numFmtId="165" fontId="3" fillId="5" borderId="0" xfId="1" applyNumberFormat="1" applyFont="1" applyFill="1" applyBorder="1"/>
    <xf numFmtId="0" fontId="3" fillId="5" borderId="0" xfId="0" applyFont="1" applyFill="1"/>
    <xf numFmtId="0" fontId="0" fillId="5" borderId="0" xfId="0" applyFill="1"/>
    <xf numFmtId="0" fontId="21" fillId="2" borderId="0" xfId="0" applyFont="1" applyFill="1" applyBorder="1"/>
    <xf numFmtId="0" fontId="0" fillId="2" borderId="0" xfId="0" applyFill="1" applyBorder="1"/>
    <xf numFmtId="165" fontId="21" fillId="0" borderId="1" xfId="1" applyNumberFormat="1" applyFont="1" applyBorder="1"/>
    <xf numFmtId="0" fontId="0" fillId="0" borderId="2" xfId="0" applyBorder="1"/>
    <xf numFmtId="0" fontId="20" fillId="2" borderId="3" xfId="0" applyFont="1" applyFill="1" applyBorder="1" applyAlignment="1">
      <alignment horizontal="center"/>
    </xf>
    <xf numFmtId="0" fontId="20" fillId="2" borderId="4" xfId="0" applyFont="1" applyFill="1" applyBorder="1" applyAlignment="1">
      <alignment horizontal="center"/>
    </xf>
    <xf numFmtId="0" fontId="0" fillId="0" borderId="5" xfId="0" applyBorder="1"/>
    <xf numFmtId="0" fontId="20" fillId="2" borderId="0" xfId="0" applyFont="1" applyFill="1" applyBorder="1" applyAlignment="1">
      <alignment horizontal="center"/>
    </xf>
    <xf numFmtId="0" fontId="20" fillId="2" borderId="6" xfId="0" applyFont="1" applyFill="1" applyBorder="1" applyAlignment="1">
      <alignment horizontal="center"/>
    </xf>
    <xf numFmtId="0" fontId="0" fillId="0" borderId="7" xfId="0" applyBorder="1"/>
    <xf numFmtId="0" fontId="20" fillId="2" borderId="8" xfId="0" applyFont="1" applyFill="1" applyBorder="1" applyAlignment="1">
      <alignment horizontal="center"/>
    </xf>
    <xf numFmtId="0" fontId="20" fillId="2" borderId="9" xfId="0" applyFont="1" applyFill="1" applyBorder="1" applyAlignment="1">
      <alignment horizontal="center"/>
    </xf>
    <xf numFmtId="165" fontId="22" fillId="5" borderId="10" xfId="1" applyNumberFormat="1" applyFont="1" applyFill="1" applyBorder="1"/>
    <xf numFmtId="0" fontId="4" fillId="2" borderId="0" xfId="0" applyFont="1" applyFill="1" applyBorder="1"/>
    <xf numFmtId="165" fontId="22" fillId="2" borderId="0" xfId="1" applyNumberFormat="1" applyFont="1" applyFill="1" applyBorder="1"/>
    <xf numFmtId="0" fontId="0" fillId="0" borderId="0" xfId="0" applyFill="1"/>
    <xf numFmtId="165" fontId="19" fillId="0" borderId="0" xfId="1" applyNumberFormat="1" applyFont="1" applyFill="1"/>
    <xf numFmtId="165" fontId="0" fillId="5" borderId="0" xfId="0" applyNumberFormat="1" applyFill="1"/>
    <xf numFmtId="0" fontId="2" fillId="5" borderId="0" xfId="0" applyFont="1" applyFill="1"/>
    <xf numFmtId="165" fontId="0" fillId="5" borderId="0" xfId="1" applyNumberFormat="1" applyFont="1" applyFill="1"/>
    <xf numFmtId="0" fontId="23" fillId="2" borderId="0" xfId="0" applyFont="1" applyFill="1"/>
    <xf numFmtId="165" fontId="3" fillId="2" borderId="0" xfId="1" applyNumberFormat="1" applyFont="1" applyFill="1" applyBorder="1" applyAlignment="1">
      <alignment horizontal="left" vertical="top" wrapText="1"/>
    </xf>
    <xf numFmtId="165" fontId="3" fillId="2" borderId="11" xfId="1" applyNumberFormat="1" applyFont="1" applyFill="1" applyBorder="1" applyAlignment="1">
      <alignment horizontal="left" vertical="top" wrapText="1"/>
    </xf>
    <xf numFmtId="0" fontId="11" fillId="5" borderId="1" xfId="0" applyFont="1" applyFill="1" applyBorder="1" applyAlignment="1">
      <alignment horizontal="left"/>
    </xf>
  </cellXfs>
  <cellStyles count="4">
    <cellStyle name="Hipervínculo" xfId="3" builtinId="8"/>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alexanderfinanzas.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alexanderfinanzas.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hyperlink" Target="https://alexanderfinanzas.com/"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770096" cy="803275"/>
    <xdr:pic>
      <xdr:nvPicPr>
        <xdr:cNvPr id="3" name="Imagen 2">
          <a:hlinkClick xmlns:r="http://schemas.openxmlformats.org/officeDocument/2006/relationships" r:id="rId1"/>
          <a:extLst>
            <a:ext uri="{FF2B5EF4-FFF2-40B4-BE49-F238E27FC236}">
              <a16:creationId xmlns:a16="http://schemas.microsoft.com/office/drawing/2014/main" id="{B1C10F0E-F780-422B-B08B-B303DB32910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0096" cy="803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770096" cy="803275"/>
    <xdr:pic>
      <xdr:nvPicPr>
        <xdr:cNvPr id="3" name="Imagen 2">
          <a:hlinkClick xmlns:r="http://schemas.openxmlformats.org/officeDocument/2006/relationships" r:id="rId1"/>
          <a:extLst>
            <a:ext uri="{FF2B5EF4-FFF2-40B4-BE49-F238E27FC236}">
              <a16:creationId xmlns:a16="http://schemas.microsoft.com/office/drawing/2014/main" id="{2C57BA91-5AD4-450F-8E40-20CB1E3B98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0096" cy="8032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770096</xdr:colOff>
      <xdr:row>4</xdr:row>
      <xdr:rowOff>41275</xdr:rowOff>
    </xdr:to>
    <xdr:pic>
      <xdr:nvPicPr>
        <xdr:cNvPr id="2" name="Imagen 1">
          <a:hlinkClick xmlns:r="http://schemas.openxmlformats.org/officeDocument/2006/relationships" r:id="rId1"/>
          <a:extLst>
            <a:ext uri="{FF2B5EF4-FFF2-40B4-BE49-F238E27FC236}">
              <a16:creationId xmlns:a16="http://schemas.microsoft.com/office/drawing/2014/main" id="{27021076-7B65-48D8-B64D-D234604C6AAF}"/>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770096" cy="80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hyperlink" Target="https://alexanderfinanzas.com/tributaria/aportesvoluntarios"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alexanderfinanzas.com/tributaria/aportesvoluntarios" TargetMode="External"/><Relationship Id="rId1" Type="http://schemas.openxmlformats.org/officeDocument/2006/relationships/hyperlink" Target="https://alexanderfinanzas.com/tributaria/aportesvolunt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C1C66-F9C1-47B0-8FB5-C9C2B9F3125D}">
  <dimension ref="A1:G19"/>
  <sheetViews>
    <sheetView tabSelected="1" workbookViewId="0">
      <selection activeCell="F7" sqref="F7"/>
    </sheetView>
  </sheetViews>
  <sheetFormatPr baseColWidth="10" defaultRowHeight="15" x14ac:dyDescent="0.25"/>
  <cols>
    <col min="1" max="1" width="12" customWidth="1"/>
    <col min="2" max="2" width="13.5703125" customWidth="1"/>
    <col min="3" max="3" width="16" customWidth="1"/>
  </cols>
  <sheetData>
    <row r="1" spans="1:7" ht="15" customHeight="1" x14ac:dyDescent="0.25">
      <c r="A1" s="47"/>
      <c r="B1" s="48" t="s">
        <v>51</v>
      </c>
      <c r="C1" s="48"/>
      <c r="D1" s="48"/>
      <c r="E1" s="48"/>
      <c r="F1" s="48"/>
      <c r="G1" s="49"/>
    </row>
    <row r="2" spans="1:7" ht="15" customHeight="1" x14ac:dyDescent="0.25">
      <c r="A2" s="50"/>
      <c r="B2" s="51"/>
      <c r="C2" s="51"/>
      <c r="D2" s="51"/>
      <c r="E2" s="51"/>
      <c r="F2" s="51"/>
      <c r="G2" s="52"/>
    </row>
    <row r="3" spans="1:7" ht="15" customHeight="1" x14ac:dyDescent="0.25">
      <c r="A3" s="50"/>
      <c r="B3" s="51"/>
      <c r="C3" s="51"/>
      <c r="D3" s="51"/>
      <c r="E3" s="51"/>
      <c r="F3" s="51"/>
      <c r="G3" s="52"/>
    </row>
    <row r="4" spans="1:7" ht="15.75" thickBot="1" x14ac:dyDescent="0.3">
      <c r="A4" s="53"/>
      <c r="B4" s="54"/>
      <c r="C4" s="54"/>
      <c r="D4" s="54"/>
      <c r="E4" s="54"/>
      <c r="F4" s="54"/>
      <c r="G4" s="55"/>
    </row>
    <row r="5" spans="1:7" x14ac:dyDescent="0.25">
      <c r="A5" s="6"/>
      <c r="B5" s="6"/>
      <c r="C5" s="6"/>
      <c r="D5" s="6"/>
      <c r="E5" s="6"/>
      <c r="F5" s="6"/>
      <c r="G5" s="6"/>
    </row>
    <row r="6" spans="1:7" x14ac:dyDescent="0.25">
      <c r="A6" s="6"/>
      <c r="B6" s="6"/>
      <c r="C6" s="7"/>
      <c r="D6" s="6"/>
      <c r="E6" s="6"/>
      <c r="F6" s="6"/>
      <c r="G6" s="6"/>
    </row>
    <row r="7" spans="1:7" x14ac:dyDescent="0.25">
      <c r="A7" s="6"/>
      <c r="B7" s="6"/>
      <c r="C7" s="7"/>
      <c r="D7" s="6"/>
      <c r="E7" s="6"/>
      <c r="F7" s="6"/>
      <c r="G7" s="6"/>
    </row>
    <row r="8" spans="1:7" ht="18.75" x14ac:dyDescent="0.3">
      <c r="A8" s="27" t="s">
        <v>0</v>
      </c>
      <c r="B8" s="38"/>
      <c r="C8" s="46">
        <v>1423500</v>
      </c>
      <c r="D8" s="40"/>
      <c r="E8" s="6"/>
      <c r="F8" s="6"/>
      <c r="G8" s="6"/>
    </row>
    <row r="9" spans="1:7" ht="18.75" x14ac:dyDescent="0.3">
      <c r="A9" s="27" t="s">
        <v>52</v>
      </c>
      <c r="B9" s="38"/>
      <c r="C9" s="39">
        <f>+IF(C8&lt;(1423500*2),200000,0)</f>
        <v>200000</v>
      </c>
      <c r="D9" s="40"/>
      <c r="E9" s="6"/>
      <c r="F9" s="6"/>
      <c r="G9" s="6"/>
    </row>
    <row r="10" spans="1:7" ht="18.75" x14ac:dyDescent="0.3">
      <c r="A10" s="27" t="s">
        <v>54</v>
      </c>
      <c r="B10" s="38"/>
      <c r="C10" s="46">
        <v>30</v>
      </c>
      <c r="D10" s="40"/>
      <c r="E10" s="6"/>
      <c r="F10" s="6"/>
      <c r="G10" s="6"/>
    </row>
    <row r="11" spans="1:7" ht="18.75" x14ac:dyDescent="0.3">
      <c r="A11" s="27" t="s">
        <v>53</v>
      </c>
      <c r="B11" s="38"/>
      <c r="C11" s="60">
        <v>0</v>
      </c>
      <c r="D11" s="40"/>
      <c r="E11" s="6"/>
      <c r="F11" s="6"/>
      <c r="G11" s="6"/>
    </row>
    <row r="12" spans="1:7" ht="18.75" x14ac:dyDescent="0.3">
      <c r="A12" s="27" t="s">
        <v>17</v>
      </c>
      <c r="B12" s="40"/>
      <c r="C12" s="56"/>
      <c r="D12" s="40"/>
      <c r="E12" s="6"/>
      <c r="F12" s="6"/>
      <c r="G12" s="6"/>
    </row>
    <row r="13" spans="1:7" s="59" customFormat="1" ht="18.75" x14ac:dyDescent="0.3">
      <c r="A13" s="57"/>
      <c r="B13" s="44"/>
      <c r="C13" s="58"/>
      <c r="D13" s="44"/>
      <c r="E13" s="6"/>
      <c r="F13" s="6"/>
      <c r="G13" s="6"/>
    </row>
    <row r="14" spans="1:7" ht="15" customHeight="1" x14ac:dyDescent="0.25">
      <c r="A14" s="65" t="s">
        <v>50</v>
      </c>
      <c r="B14" s="66"/>
      <c r="C14" s="67" t="s">
        <v>48</v>
      </c>
      <c r="D14" s="40"/>
      <c r="E14" s="6"/>
      <c r="F14" s="6"/>
      <c r="G14" s="6"/>
    </row>
    <row r="15" spans="1:7" ht="15.75" x14ac:dyDescent="0.25">
      <c r="A15" s="29"/>
      <c r="B15" s="12"/>
      <c r="C15" s="64" t="s">
        <v>48</v>
      </c>
      <c r="D15" s="40"/>
      <c r="E15" s="6"/>
      <c r="F15" s="6"/>
      <c r="G15" s="6"/>
    </row>
    <row r="16" spans="1:7" ht="15.75" x14ac:dyDescent="0.25">
      <c r="A16" s="6"/>
      <c r="B16" s="6"/>
      <c r="C16" s="64" t="s">
        <v>49</v>
      </c>
      <c r="D16" s="44"/>
      <c r="E16" s="45"/>
      <c r="F16" s="6"/>
      <c r="G16" s="6"/>
    </row>
    <row r="17" spans="1:7" ht="15.75" x14ac:dyDescent="0.25">
      <c r="A17" s="44"/>
      <c r="B17" s="44"/>
      <c r="C17" s="44"/>
      <c r="D17" s="44"/>
      <c r="E17" s="45"/>
      <c r="F17" s="6"/>
      <c r="G17" s="6"/>
    </row>
    <row r="18" spans="1:7" ht="15.75" x14ac:dyDescent="0.25">
      <c r="A18" s="44"/>
      <c r="B18" s="44"/>
      <c r="C18" s="44"/>
      <c r="D18" s="44"/>
      <c r="E18" s="45"/>
      <c r="F18" s="6"/>
      <c r="G18" s="6"/>
    </row>
    <row r="19" spans="1:7" x14ac:dyDescent="0.25">
      <c r="A19" s="6"/>
      <c r="B19" s="6"/>
      <c r="C19" s="6"/>
      <c r="D19" s="6"/>
      <c r="E19" s="6"/>
      <c r="F19" s="6"/>
      <c r="G19" s="6"/>
    </row>
  </sheetData>
  <sheetProtection algorithmName="SHA-512" hashValue="9lQrRzifdlHLTes4yCJ7S+EKPMsTOMCRPG7UBn/ac43IXhj7B2BjGRRfoJAv8C+t1XfARYl+95Rac++Z26BIVg==" saltValue="3AGBk0mClOGPYPMtGp1yuA==" spinCount="100000" sheet="1" objects="1" scenarios="1"/>
  <protectedRanges>
    <protectedRange sqref="C8 C10:C12 C14" name="Rango1_2"/>
  </protectedRanges>
  <mergeCells count="2">
    <mergeCell ref="B1:G4"/>
    <mergeCell ref="A14:B14"/>
  </mergeCells>
  <dataValidations count="1">
    <dataValidation type="list" allowBlank="1" showInputMessage="1" showErrorMessage="1" sqref="C14" xr:uid="{E37FA05A-6BAD-4C5C-8D9A-C9512EFC4622}">
      <formula1>$C$15:$C$16</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D8647-559D-4778-87C2-1E6B5D5014A5}">
  <dimension ref="A1:G38"/>
  <sheetViews>
    <sheetView zoomScale="115" zoomScaleNormal="115" workbookViewId="0">
      <selection activeCell="I21" sqref="I21"/>
    </sheetView>
  </sheetViews>
  <sheetFormatPr baseColWidth="10" defaultRowHeight="15" x14ac:dyDescent="0.25"/>
  <cols>
    <col min="1" max="1" width="19.5703125" bestFit="1" customWidth="1"/>
    <col min="2" max="2" width="13.140625" bestFit="1" customWidth="1"/>
    <col min="3" max="3" width="16.7109375" bestFit="1" customWidth="1"/>
    <col min="5" max="5" width="13.42578125" customWidth="1"/>
    <col min="6" max="6" width="16.7109375" customWidth="1"/>
  </cols>
  <sheetData>
    <row r="1" spans="1:7" x14ac:dyDescent="0.25">
      <c r="A1" s="6"/>
      <c r="B1" s="37" t="s">
        <v>55</v>
      </c>
      <c r="C1" s="37"/>
      <c r="D1" s="37"/>
      <c r="E1" s="37"/>
      <c r="F1" s="37"/>
      <c r="G1" s="37"/>
    </row>
    <row r="2" spans="1:7" x14ac:dyDescent="0.25">
      <c r="A2" s="6"/>
      <c r="B2" s="37"/>
      <c r="C2" s="37"/>
      <c r="D2" s="37"/>
      <c r="E2" s="37"/>
      <c r="F2" s="37"/>
      <c r="G2" s="37"/>
    </row>
    <row r="3" spans="1:7" x14ac:dyDescent="0.25">
      <c r="A3" s="6"/>
      <c r="B3" s="37"/>
      <c r="C3" s="37"/>
      <c r="D3" s="37"/>
      <c r="E3" s="37"/>
      <c r="F3" s="37"/>
      <c r="G3" s="37"/>
    </row>
    <row r="4" spans="1:7" x14ac:dyDescent="0.25">
      <c r="A4" s="6"/>
      <c r="B4" s="37"/>
      <c r="C4" s="37"/>
      <c r="D4" s="37"/>
      <c r="E4" s="37"/>
      <c r="F4" s="37"/>
      <c r="G4" s="37"/>
    </row>
    <row r="5" spans="1:7" x14ac:dyDescent="0.25">
      <c r="A5" s="6"/>
      <c r="B5" s="6"/>
      <c r="C5" s="6"/>
      <c r="D5" s="6"/>
      <c r="E5" s="6"/>
      <c r="F5" s="6"/>
      <c r="G5" s="6"/>
    </row>
    <row r="6" spans="1:7" ht="30" x14ac:dyDescent="0.25">
      <c r="A6" s="8" t="s">
        <v>33</v>
      </c>
      <c r="B6" s="8" t="s">
        <v>24</v>
      </c>
      <c r="C6" s="8" t="s">
        <v>2</v>
      </c>
      <c r="D6" s="8" t="s">
        <v>5</v>
      </c>
      <c r="E6" s="19" t="s">
        <v>6</v>
      </c>
      <c r="F6" s="19" t="s">
        <v>8</v>
      </c>
      <c r="G6" s="6"/>
    </row>
    <row r="7" spans="1:7" x14ac:dyDescent="0.25">
      <c r="A7" s="4" t="s">
        <v>0</v>
      </c>
      <c r="B7" s="4">
        <f>+((Informacion!C8/30)*Informacion!C10)+Informacion!C11+Informacion!C12</f>
        <v>1423500</v>
      </c>
      <c r="C7" s="4">
        <f>+B7*4%</f>
        <v>56940</v>
      </c>
      <c r="D7" s="4">
        <f>+B7*4%</f>
        <v>56940</v>
      </c>
      <c r="E7" s="4">
        <f>+IF(B7&gt;=(1423500*4),B7*1%,0)</f>
        <v>0</v>
      </c>
      <c r="F7" s="4">
        <f>+B7-C7-D7-E7</f>
        <v>1309620</v>
      </c>
      <c r="G7" s="6"/>
    </row>
    <row r="8" spans="1:7" x14ac:dyDescent="0.25">
      <c r="A8" s="4" t="s">
        <v>1</v>
      </c>
      <c r="B8" s="4">
        <f>+(Informacion!C9/30)*Informacion!C10</f>
        <v>200000</v>
      </c>
      <c r="C8" s="4"/>
      <c r="D8" s="4"/>
      <c r="E8" s="4"/>
      <c r="F8" s="4">
        <f>+B8-C8-D8-E8</f>
        <v>200000</v>
      </c>
      <c r="G8" s="6"/>
    </row>
    <row r="9" spans="1:7" hidden="1" x14ac:dyDescent="0.25">
      <c r="A9" s="4" t="s">
        <v>7</v>
      </c>
      <c r="B9" s="4">
        <v>0</v>
      </c>
      <c r="C9" s="4"/>
      <c r="D9" s="4"/>
      <c r="E9" s="4"/>
      <c r="F9" s="4">
        <f t="shared" ref="F8:F10" si="0">+B9-C9-D9-E9</f>
        <v>0</v>
      </c>
      <c r="G9" s="6"/>
    </row>
    <row r="10" spans="1:7" hidden="1" x14ac:dyDescent="0.25">
      <c r="A10" s="18" t="s">
        <v>9</v>
      </c>
      <c r="B10" s="4"/>
      <c r="C10" s="4"/>
      <c r="D10" s="4"/>
      <c r="E10" s="4"/>
      <c r="F10" s="4">
        <f t="shared" si="0"/>
        <v>0</v>
      </c>
      <c r="G10" s="6"/>
    </row>
    <row r="11" spans="1:7" x14ac:dyDescent="0.25">
      <c r="A11" s="9" t="s">
        <v>45</v>
      </c>
      <c r="B11" s="9">
        <f>SUM(B7:B10)</f>
        <v>1623500</v>
      </c>
      <c r="C11" s="63"/>
      <c r="D11" s="63"/>
      <c r="E11" s="9" t="s">
        <v>32</v>
      </c>
      <c r="F11" s="9">
        <f>SUM(F7:F10)</f>
        <v>1509620</v>
      </c>
      <c r="G11" s="6"/>
    </row>
    <row r="12" spans="1:7" x14ac:dyDescent="0.25">
      <c r="A12" s="63"/>
      <c r="B12" s="63"/>
      <c r="C12" s="43"/>
      <c r="D12" s="43"/>
      <c r="E12" s="43"/>
      <c r="F12" s="61"/>
      <c r="G12" s="6"/>
    </row>
    <row r="13" spans="1:7" x14ac:dyDescent="0.25">
      <c r="A13" s="8" t="s">
        <v>4</v>
      </c>
      <c r="B13" s="8" t="s">
        <v>3</v>
      </c>
      <c r="C13" s="8" t="s">
        <v>24</v>
      </c>
      <c r="D13" s="43"/>
      <c r="E13" s="43"/>
      <c r="F13" s="43"/>
      <c r="G13" s="6"/>
    </row>
    <row r="14" spans="1:7" x14ac:dyDescent="0.25">
      <c r="A14" s="3" t="s">
        <v>2</v>
      </c>
      <c r="B14" s="21">
        <v>8.5000000000000006E-2</v>
      </c>
      <c r="C14" s="20">
        <f>+IF($C$23="no",($B$7+$B$9+$B$10)*B14,0)</f>
        <v>0</v>
      </c>
      <c r="D14" s="43"/>
      <c r="E14" s="43"/>
      <c r="F14" s="43"/>
      <c r="G14" s="6"/>
    </row>
    <row r="15" spans="1:7" x14ac:dyDescent="0.25">
      <c r="A15" s="4" t="s">
        <v>31</v>
      </c>
      <c r="B15" s="22">
        <v>0.12</v>
      </c>
      <c r="C15" s="20">
        <f>+($B$7+$B$9+$B$10)*B15</f>
        <v>170820</v>
      </c>
      <c r="D15" s="43"/>
      <c r="E15" s="43"/>
      <c r="F15" s="43"/>
      <c r="G15" s="6"/>
    </row>
    <row r="16" spans="1:7" x14ac:dyDescent="0.25">
      <c r="A16" s="4" t="s">
        <v>22</v>
      </c>
      <c r="B16" s="23">
        <v>5.2199999999999998E-3</v>
      </c>
      <c r="C16" s="20">
        <f>+($B$7+$B$9+$B$10)*B16</f>
        <v>7430.67</v>
      </c>
      <c r="D16" s="43"/>
      <c r="E16" s="43"/>
      <c r="F16" s="43"/>
      <c r="G16" s="6"/>
    </row>
    <row r="17" spans="1:7" x14ac:dyDescent="0.25">
      <c r="A17" s="4" t="s">
        <v>34</v>
      </c>
      <c r="B17" s="21">
        <v>8.3299999999999999E-2</v>
      </c>
      <c r="C17" s="20">
        <f>+($B$7+$B$9+$B$10)*B17</f>
        <v>118577.55</v>
      </c>
      <c r="D17" s="43"/>
      <c r="E17" s="43"/>
      <c r="F17" s="43"/>
      <c r="G17" s="6"/>
    </row>
    <row r="18" spans="1:7" x14ac:dyDescent="0.25">
      <c r="A18" s="4" t="s">
        <v>37</v>
      </c>
      <c r="B18" s="24">
        <v>0.01</v>
      </c>
      <c r="C18" s="20">
        <f t="shared" ref="C17:C19" si="1">+($B$7+$B$9+$B$10)*B18</f>
        <v>14235</v>
      </c>
      <c r="D18" s="43"/>
      <c r="E18" s="43"/>
      <c r="F18" s="43"/>
      <c r="G18" s="6"/>
    </row>
    <row r="19" spans="1:7" x14ac:dyDescent="0.25">
      <c r="A19" s="4" t="s">
        <v>35</v>
      </c>
      <c r="B19" s="21">
        <v>8.3299999999999999E-2</v>
      </c>
      <c r="C19" s="20">
        <f t="shared" si="1"/>
        <v>118577.55</v>
      </c>
      <c r="D19" s="43"/>
      <c r="E19" s="43"/>
      <c r="F19" s="43"/>
      <c r="G19" s="6"/>
    </row>
    <row r="20" spans="1:7" x14ac:dyDescent="0.25">
      <c r="A20" s="4" t="s">
        <v>36</v>
      </c>
      <c r="B20" s="21">
        <v>4.1700000000000001E-2</v>
      </c>
      <c r="C20" s="20">
        <f>+(B7)*B20</f>
        <v>59359.950000000004</v>
      </c>
      <c r="D20" s="43"/>
      <c r="E20" s="43"/>
      <c r="F20" s="43"/>
      <c r="G20" s="6"/>
    </row>
    <row r="21" spans="1:7" x14ac:dyDescent="0.25">
      <c r="A21" s="9" t="s">
        <v>43</v>
      </c>
      <c r="B21" s="8"/>
      <c r="C21" s="25">
        <f>SUM(C14:C20)</f>
        <v>489000.72000000003</v>
      </c>
      <c r="D21" s="43"/>
      <c r="E21" s="43"/>
      <c r="F21" s="43"/>
      <c r="G21" s="6"/>
    </row>
    <row r="22" spans="1:7" x14ac:dyDescent="0.25">
      <c r="A22" s="43"/>
      <c r="B22" s="43"/>
      <c r="C22" s="43"/>
      <c r="D22" s="43"/>
      <c r="E22" s="43"/>
      <c r="F22" s="43"/>
      <c r="G22" s="6"/>
    </row>
    <row r="23" spans="1:7" x14ac:dyDescent="0.25">
      <c r="A23" s="29" t="s">
        <v>50</v>
      </c>
      <c r="B23" s="12"/>
      <c r="C23" s="30" t="str">
        <f>+Informacion!C14</f>
        <v>si</v>
      </c>
      <c r="D23" s="62"/>
      <c r="E23" s="62"/>
      <c r="F23" s="62"/>
      <c r="G23" s="6"/>
    </row>
    <row r="24" spans="1:7" x14ac:dyDescent="0.25">
      <c r="A24" s="41"/>
      <c r="B24" s="42"/>
      <c r="C24" s="42"/>
      <c r="D24" s="62"/>
      <c r="E24" s="62"/>
      <c r="F24" s="62"/>
      <c r="G24" s="6"/>
    </row>
    <row r="25" spans="1:7" x14ac:dyDescent="0.25">
      <c r="A25" s="43"/>
      <c r="B25" s="43"/>
      <c r="C25" s="42"/>
      <c r="D25" s="43"/>
      <c r="E25" s="43"/>
      <c r="F25" s="43"/>
      <c r="G25" s="6"/>
    </row>
    <row r="26" spans="1:7" x14ac:dyDescent="0.25">
      <c r="A26" s="11" t="s">
        <v>41</v>
      </c>
      <c r="B26" s="12" t="s">
        <v>3</v>
      </c>
      <c r="C26" s="12" t="s">
        <v>24</v>
      </c>
      <c r="D26" s="43"/>
      <c r="E26" s="43"/>
      <c r="F26" s="43"/>
      <c r="G26" s="6"/>
    </row>
    <row r="27" spans="1:7" x14ac:dyDescent="0.25">
      <c r="A27" s="4" t="s">
        <v>38</v>
      </c>
      <c r="B27" s="22">
        <v>0.04</v>
      </c>
      <c r="C27" s="20">
        <f>+($B$7+$B$9+$B$10)*B27</f>
        <v>56940</v>
      </c>
      <c r="D27" s="43"/>
      <c r="E27" s="43"/>
      <c r="F27" s="43"/>
      <c r="G27" s="6"/>
    </row>
    <row r="28" spans="1:7" x14ac:dyDescent="0.25">
      <c r="A28" s="4" t="s">
        <v>39</v>
      </c>
      <c r="B28" s="22">
        <v>0.02</v>
      </c>
      <c r="C28" s="20">
        <f>+IF($C$23="no",($B$7+$B$9+$B$10)*B28,0)</f>
        <v>0</v>
      </c>
      <c r="D28" s="43"/>
      <c r="E28" s="43"/>
      <c r="F28" s="43"/>
      <c r="G28" s="6"/>
    </row>
    <row r="29" spans="1:7" x14ac:dyDescent="0.25">
      <c r="A29" s="4" t="s">
        <v>40</v>
      </c>
      <c r="B29" s="22">
        <v>0.03</v>
      </c>
      <c r="C29" s="20">
        <f>+IF($C$23="no",($B$7+$B$9+$B$10)*B29,0)</f>
        <v>0</v>
      </c>
      <c r="D29" s="43"/>
      <c r="E29" s="43"/>
      <c r="F29" s="43"/>
      <c r="G29" s="6"/>
    </row>
    <row r="30" spans="1:7" x14ac:dyDescent="0.25">
      <c r="A30" s="9" t="s">
        <v>42</v>
      </c>
      <c r="B30" s="8"/>
      <c r="C30" s="25">
        <f>SUM(C27:C29)</f>
        <v>56940</v>
      </c>
      <c r="D30" s="43"/>
      <c r="E30" s="43"/>
      <c r="F30" s="43"/>
      <c r="G30" s="6"/>
    </row>
    <row r="31" spans="1:7" x14ac:dyDescent="0.25">
      <c r="A31" s="43"/>
      <c r="B31" s="43"/>
      <c r="C31" s="43"/>
      <c r="D31" s="43"/>
      <c r="E31" s="43"/>
      <c r="F31" s="43"/>
      <c r="G31" s="6"/>
    </row>
    <row r="32" spans="1:7" x14ac:dyDescent="0.25">
      <c r="A32" s="43"/>
      <c r="B32" s="43"/>
      <c r="C32" s="43"/>
      <c r="D32" s="43"/>
      <c r="E32" s="43"/>
      <c r="F32" s="43"/>
      <c r="G32" s="6"/>
    </row>
    <row r="33" spans="1:7" ht="18.75" x14ac:dyDescent="0.3">
      <c r="A33" s="26" t="s">
        <v>44</v>
      </c>
      <c r="B33" s="27"/>
      <c r="C33" s="28">
        <f>+B11+C21+C30</f>
        <v>2169440.7200000002</v>
      </c>
      <c r="D33" s="43"/>
      <c r="E33" s="43"/>
      <c r="F33" s="43"/>
      <c r="G33" s="6"/>
    </row>
    <row r="34" spans="1:7" x14ac:dyDescent="0.25">
      <c r="D34" s="43"/>
      <c r="E34" s="43"/>
      <c r="F34" s="43"/>
      <c r="G34" s="6"/>
    </row>
    <row r="35" spans="1:7" ht="15" customHeight="1" x14ac:dyDescent="0.25">
      <c r="A35" s="32" t="s">
        <v>21</v>
      </c>
      <c r="B35" s="32"/>
      <c r="C35" s="32"/>
      <c r="D35" s="32"/>
      <c r="E35" s="32"/>
      <c r="F35" s="32"/>
      <c r="G35" s="6"/>
    </row>
    <row r="36" spans="1:7" ht="15" customHeight="1" x14ac:dyDescent="0.25">
      <c r="A36" s="32"/>
      <c r="B36" s="32"/>
      <c r="C36" s="32"/>
      <c r="D36" s="32"/>
      <c r="E36" s="32"/>
      <c r="F36" s="32"/>
      <c r="G36" s="6"/>
    </row>
    <row r="37" spans="1:7" x14ac:dyDescent="0.25">
      <c r="A37" s="6"/>
      <c r="B37" s="6"/>
      <c r="C37" s="6"/>
      <c r="D37" s="6"/>
      <c r="E37" s="6"/>
      <c r="F37" s="6"/>
      <c r="G37" s="6"/>
    </row>
    <row r="38" spans="1:7" ht="59.25" customHeight="1" x14ac:dyDescent="0.25">
      <c r="A38" s="33" t="s">
        <v>47</v>
      </c>
      <c r="B38" s="33"/>
      <c r="C38" s="33"/>
      <c r="D38" s="33"/>
      <c r="E38" s="33"/>
      <c r="F38" s="33"/>
      <c r="G38" s="6"/>
    </row>
  </sheetData>
  <sheetProtection algorithmName="SHA-512" hashValue="xo2LUgJOLq+XCkJ7dv9RREQRsVMlexIYYFu7Yk5jFJRrBRHriZNHKgx2sqrUsr0U55uqFk84ZyL4sJcpWu8oUg==" saltValue="iaYNOysP6WI9vwDOZ8qZkA==" spinCount="100000" sheet="1" objects="1" scenarios="1"/>
  <dataConsolidate/>
  <mergeCells count="3">
    <mergeCell ref="A35:F36"/>
    <mergeCell ref="A38:F38"/>
    <mergeCell ref="B1:G4"/>
  </mergeCells>
  <hyperlinks>
    <hyperlink ref="A35:C36" r:id="rId1" display="Aporte Voluntario para nuevas Actulizaciones tributarias " xr:uid="{AA259270-3E3E-4915-B7C9-8CAECE154E95}"/>
    <hyperlink ref="A10" location="'hora extra'!A1" display="horas Extras" xr:uid="{75191854-3165-4325-AB4A-BF55379B48DB}"/>
  </hyperlinks>
  <pageMargins left="0.7" right="0.7" top="0.75" bottom="0.75" header="0.3" footer="0.3"/>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62D6F-BFF4-48A2-84ED-CE94CDE064F9}">
  <dimension ref="A1:P43"/>
  <sheetViews>
    <sheetView workbookViewId="0">
      <selection activeCell="F15" sqref="F15"/>
    </sheetView>
  </sheetViews>
  <sheetFormatPr baseColWidth="10" defaultRowHeight="15" x14ac:dyDescent="0.25"/>
  <cols>
    <col min="1" max="1" width="36.28515625" bestFit="1" customWidth="1"/>
    <col min="2" max="2" width="13.140625" style="1" bestFit="1" customWidth="1"/>
    <col min="14" max="14" width="14.7109375" customWidth="1"/>
  </cols>
  <sheetData>
    <row r="1" spans="1:14" x14ac:dyDescent="0.25">
      <c r="A1" s="6"/>
      <c r="B1" s="36" t="s">
        <v>29</v>
      </c>
      <c r="C1" s="36"/>
      <c r="D1" s="36"/>
      <c r="E1" s="36"/>
      <c r="F1" s="36"/>
      <c r="G1" s="36"/>
    </row>
    <row r="2" spans="1:14" x14ac:dyDescent="0.25">
      <c r="A2" s="6"/>
      <c r="B2" s="36"/>
      <c r="C2" s="36"/>
      <c r="D2" s="36"/>
      <c r="E2" s="36"/>
      <c r="F2" s="36"/>
      <c r="G2" s="36"/>
    </row>
    <row r="3" spans="1:14" x14ac:dyDescent="0.25">
      <c r="A3" s="6"/>
      <c r="B3" s="36"/>
      <c r="C3" s="36"/>
      <c r="D3" s="36"/>
      <c r="E3" s="36"/>
      <c r="F3" s="36"/>
      <c r="G3" s="36"/>
    </row>
    <row r="4" spans="1:14" x14ac:dyDescent="0.25">
      <c r="A4" s="6"/>
      <c r="B4" s="7"/>
      <c r="C4" s="6"/>
      <c r="D4" s="6"/>
      <c r="E4" s="6"/>
      <c r="F4" s="6"/>
      <c r="G4" s="6"/>
    </row>
    <row r="5" spans="1:14" x14ac:dyDescent="0.25">
      <c r="A5" s="6"/>
      <c r="B5" s="7"/>
      <c r="C5" s="6"/>
      <c r="D5" s="6"/>
      <c r="E5" s="6"/>
      <c r="F5" s="6"/>
      <c r="G5" s="6"/>
    </row>
    <row r="7" spans="1:14" ht="18.75" x14ac:dyDescent="0.3">
      <c r="A7" s="8" t="s">
        <v>10</v>
      </c>
      <c r="B7" s="4">
        <f>+Nomina!B7</f>
        <v>1423500</v>
      </c>
      <c r="D7" s="31" t="s">
        <v>30</v>
      </c>
      <c r="E7" s="17"/>
      <c r="F7" s="17"/>
      <c r="G7" s="17"/>
      <c r="H7" s="17"/>
      <c r="I7" s="17"/>
      <c r="J7" s="17"/>
      <c r="K7" s="17"/>
      <c r="L7" s="17"/>
      <c r="M7" s="17"/>
      <c r="N7" s="17"/>
    </row>
    <row r="8" spans="1:14" ht="18.75" x14ac:dyDescent="0.3">
      <c r="A8" s="8" t="s">
        <v>11</v>
      </c>
      <c r="B8" s="4">
        <f>+B7/235</f>
        <v>6057.4468085106382</v>
      </c>
      <c r="D8" s="31" t="s">
        <v>46</v>
      </c>
      <c r="E8" s="17"/>
      <c r="F8" s="17"/>
      <c r="G8" s="17"/>
      <c r="H8" s="17"/>
      <c r="I8" s="17"/>
      <c r="J8" s="17"/>
      <c r="K8" s="17"/>
      <c r="L8" s="17"/>
      <c r="M8" s="17"/>
      <c r="N8" s="17"/>
    </row>
    <row r="10" spans="1:14" x14ac:dyDescent="0.25">
      <c r="A10" s="8" t="s">
        <v>17</v>
      </c>
      <c r="B10" s="9" t="s">
        <v>3</v>
      </c>
      <c r="C10" s="8" t="s">
        <v>24</v>
      </c>
    </row>
    <row r="11" spans="1:14" x14ac:dyDescent="0.25">
      <c r="A11" s="3" t="s">
        <v>12</v>
      </c>
      <c r="B11" s="5">
        <v>0.25</v>
      </c>
      <c r="C11" s="4">
        <f>+($B$8*B11)+$B$8</f>
        <v>7571.8085106382978</v>
      </c>
    </row>
    <row r="12" spans="1:14" x14ac:dyDescent="0.25">
      <c r="A12" s="3" t="s">
        <v>13</v>
      </c>
      <c r="B12" s="5">
        <v>0.75</v>
      </c>
      <c r="C12" s="4">
        <f t="shared" ref="C12:C14" si="0">+($B$8*B12)+$B$8</f>
        <v>10600.531914893618</v>
      </c>
    </row>
    <row r="13" spans="1:14" x14ac:dyDescent="0.25">
      <c r="A13" s="3" t="s">
        <v>15</v>
      </c>
      <c r="B13" s="5">
        <v>1</v>
      </c>
      <c r="C13" s="4">
        <f t="shared" si="0"/>
        <v>12114.893617021276</v>
      </c>
    </row>
    <row r="14" spans="1:14" x14ac:dyDescent="0.25">
      <c r="A14" s="3" t="s">
        <v>14</v>
      </c>
      <c r="B14" s="5">
        <v>1.5</v>
      </c>
      <c r="C14" s="4">
        <f t="shared" si="0"/>
        <v>15143.617021276596</v>
      </c>
    </row>
    <row r="15" spans="1:14" x14ac:dyDescent="0.25">
      <c r="B15" s="2"/>
      <c r="C15" s="1"/>
    </row>
    <row r="16" spans="1:14" x14ac:dyDescent="0.25">
      <c r="B16" s="2"/>
      <c r="C16" s="1"/>
    </row>
    <row r="17" spans="1:6" x14ac:dyDescent="0.25">
      <c r="A17" s="8" t="s">
        <v>16</v>
      </c>
      <c r="B17" s="9" t="s">
        <v>3</v>
      </c>
      <c r="C17" s="8" t="s">
        <v>24</v>
      </c>
    </row>
    <row r="18" spans="1:6" x14ac:dyDescent="0.25">
      <c r="A18" s="3" t="s">
        <v>18</v>
      </c>
      <c r="B18" s="5">
        <v>0.35</v>
      </c>
      <c r="C18" s="4">
        <f>+($B$8*B18)+$B$8</f>
        <v>8177.5531914893618</v>
      </c>
    </row>
    <row r="19" spans="1:6" x14ac:dyDescent="0.25">
      <c r="A19" s="3" t="s">
        <v>19</v>
      </c>
      <c r="B19" s="5">
        <v>0.75</v>
      </c>
      <c r="C19" s="4">
        <f>+($B$8*B19)+$B$8</f>
        <v>10600.531914893618</v>
      </c>
    </row>
    <row r="20" spans="1:6" x14ac:dyDescent="0.25">
      <c r="A20" s="3" t="s">
        <v>20</v>
      </c>
      <c r="B20" s="5">
        <v>1.1000000000000001</v>
      </c>
      <c r="C20" s="4">
        <f>+($B$8*B20)+$B$8</f>
        <v>12720.638297872341</v>
      </c>
    </row>
    <row r="21" spans="1:6" x14ac:dyDescent="0.25">
      <c r="B21" s="2"/>
    </row>
    <row r="22" spans="1:6" x14ac:dyDescent="0.25">
      <c r="B22" s="2"/>
    </row>
    <row r="23" spans="1:6" ht="15.75" customHeight="1" x14ac:dyDescent="0.25">
      <c r="A23" s="34" t="s">
        <v>23</v>
      </c>
      <c r="B23" s="34"/>
      <c r="C23" s="34"/>
      <c r="D23" s="34"/>
      <c r="E23" s="34"/>
      <c r="F23" s="34"/>
    </row>
    <row r="24" spans="1:6" x14ac:dyDescent="0.25">
      <c r="A24" s="34"/>
      <c r="B24" s="34"/>
      <c r="C24" s="34"/>
      <c r="D24" s="34"/>
      <c r="E24" s="34"/>
      <c r="F24" s="34"/>
    </row>
    <row r="25" spans="1:6" x14ac:dyDescent="0.25">
      <c r="A25" s="34"/>
      <c r="B25" s="34"/>
      <c r="C25" s="34"/>
      <c r="D25" s="34"/>
      <c r="E25" s="34"/>
      <c r="F25" s="34"/>
    </row>
    <row r="26" spans="1:6" x14ac:dyDescent="0.25">
      <c r="A26" s="34"/>
      <c r="B26" s="34"/>
      <c r="C26" s="34"/>
      <c r="D26" s="34"/>
      <c r="E26" s="34"/>
      <c r="F26" s="34"/>
    </row>
    <row r="27" spans="1:6" x14ac:dyDescent="0.25">
      <c r="A27" s="34"/>
      <c r="B27" s="34"/>
      <c r="C27" s="34"/>
      <c r="D27" s="34"/>
      <c r="E27" s="34"/>
      <c r="F27" s="34"/>
    </row>
    <row r="29" spans="1:6" ht="15" customHeight="1" x14ac:dyDescent="0.25">
      <c r="A29" s="32" t="s">
        <v>21</v>
      </c>
      <c r="B29" s="32"/>
      <c r="C29" s="32"/>
      <c r="D29" s="32"/>
      <c r="E29" s="32"/>
      <c r="F29" s="32"/>
    </row>
    <row r="30" spans="1:6" ht="15" customHeight="1" x14ac:dyDescent="0.25">
      <c r="A30" s="32"/>
      <c r="B30" s="32"/>
      <c r="C30" s="32"/>
      <c r="D30" s="32"/>
      <c r="E30" s="32"/>
      <c r="F30" s="32"/>
    </row>
    <row r="33" spans="1:16" ht="45.75" x14ac:dyDescent="0.25">
      <c r="A33" s="10" t="s">
        <v>25</v>
      </c>
    </row>
    <row r="34" spans="1:16" ht="45.75" x14ac:dyDescent="0.25">
      <c r="A34" s="10" t="s">
        <v>26</v>
      </c>
    </row>
    <row r="35" spans="1:16" ht="15.75" x14ac:dyDescent="0.25">
      <c r="A35" s="10"/>
    </row>
    <row r="36" spans="1:16" ht="20.25" x14ac:dyDescent="0.3">
      <c r="A36" s="15" t="s">
        <v>27</v>
      </c>
      <c r="B36" s="13"/>
      <c r="C36" s="14"/>
      <c r="D36" s="14"/>
      <c r="E36" s="14"/>
      <c r="F36" s="14"/>
      <c r="G36" s="14"/>
      <c r="H36" s="14"/>
      <c r="I36" s="14"/>
      <c r="J36" s="14"/>
      <c r="K36" s="16"/>
      <c r="L36" s="16"/>
      <c r="M36" s="16"/>
      <c r="N36" s="16"/>
      <c r="O36" s="16"/>
      <c r="P36" s="16"/>
    </row>
    <row r="38" spans="1:16" ht="409.5" customHeight="1" x14ac:dyDescent="0.25">
      <c r="A38" s="35" t="s">
        <v>28</v>
      </c>
      <c r="B38" s="35"/>
      <c r="C38" s="35"/>
      <c r="D38" s="35"/>
      <c r="E38" s="35"/>
      <c r="F38" s="35"/>
      <c r="G38" s="35"/>
    </row>
    <row r="42" spans="1:16" x14ac:dyDescent="0.25">
      <c r="A42" s="32" t="s">
        <v>21</v>
      </c>
      <c r="B42" s="32"/>
      <c r="C42" s="32"/>
      <c r="D42" s="32"/>
      <c r="E42" s="32"/>
      <c r="F42" s="32"/>
    </row>
    <row r="43" spans="1:16" x14ac:dyDescent="0.25">
      <c r="A43" s="32"/>
      <c r="B43" s="32"/>
      <c r="C43" s="32"/>
      <c r="D43" s="32"/>
      <c r="E43" s="32"/>
      <c r="F43" s="32"/>
    </row>
  </sheetData>
  <sheetProtection algorithmName="SHA-512" hashValue="bv7OIJFYbv7FoTnwSkcQsusJRWla763aMaIPMDsjbuILFlKnh14mAD97kUpsvMjObMnQs9r4+5SIbUzKIpnD1A==" saltValue="p1Q8f5nVmOUSFjucG7KFsw==" spinCount="100000" sheet="1" objects="1" scenarios="1"/>
  <mergeCells count="5">
    <mergeCell ref="A23:F27"/>
    <mergeCell ref="A38:G38"/>
    <mergeCell ref="B1:G3"/>
    <mergeCell ref="A29:F30"/>
    <mergeCell ref="A42:F43"/>
  </mergeCells>
  <hyperlinks>
    <hyperlink ref="A29:C30" r:id="rId1" display="Aporte Voluntario para nuevas Actulizaciones tributarias " xr:uid="{76A20B5A-8296-4113-A283-2D59EB780FC3}"/>
    <hyperlink ref="A42:C43" r:id="rId2" display="Aporte Voluntario para nuevas Actulizaciones tributarias " xr:uid="{0F6FB006-67B0-4F41-A091-FEB9BAFAB486}"/>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Informacion</vt:lpstr>
      <vt:lpstr>Nomina</vt:lpstr>
      <vt:lpstr>Hora extra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Alexander Correa</dc:creator>
  <cp:lastModifiedBy>Alexander Correa</cp:lastModifiedBy>
  <dcterms:created xsi:type="dcterms:W3CDTF">2024-01-03T15:47:20Z</dcterms:created>
  <dcterms:modified xsi:type="dcterms:W3CDTF">2025-01-20T02:26:00Z</dcterms:modified>
</cp:coreProperties>
</file>